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ce\Dropbox\LifeSpring Documents\Round Table\200427 Round Table\"/>
    </mc:Choice>
  </mc:AlternateContent>
  <xr:revisionPtr revIDLastSave="0" documentId="8_{A6E44E88-9400-4583-9E73-45BC2CD0D4D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udget vs. Actuals" sheetId="1" r:id="rId1"/>
  </sheets>
  <definedNames>
    <definedName name="_xlnm.Print_Area" localSheetId="0">'Budget vs. Actuals'!$A$1:$E$57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" l="1"/>
  <c r="B16" i="1" s="1"/>
  <c r="B9" i="1"/>
  <c r="B8" i="1"/>
  <c r="C48" i="1"/>
  <c r="C47" i="1"/>
  <c r="C43" i="1"/>
  <c r="C37" i="1"/>
  <c r="C35" i="1"/>
  <c r="C34" i="1"/>
  <c r="C32" i="1"/>
  <c r="C27" i="1"/>
  <c r="C24" i="1"/>
  <c r="C23" i="1"/>
  <c r="C22" i="1"/>
  <c r="C21" i="1"/>
  <c r="C18" i="1"/>
  <c r="C19" i="1" s="1"/>
  <c r="C9" i="1"/>
  <c r="C8" i="1"/>
  <c r="C28" i="1"/>
  <c r="C38" i="1"/>
  <c r="C44" i="1"/>
  <c r="C51" i="1"/>
  <c r="C52" i="1" s="1"/>
  <c r="C54" i="1"/>
  <c r="C55" i="1" s="1"/>
  <c r="C29" i="1" l="1"/>
  <c r="C39" i="1"/>
  <c r="C10" i="1"/>
  <c r="C11" i="1" s="1"/>
  <c r="C25" i="1"/>
  <c r="C30" i="1" s="1"/>
  <c r="C49" i="1"/>
  <c r="C45" i="1"/>
  <c r="C56" i="1" l="1"/>
  <c r="C57" i="1" s="1"/>
  <c r="B55" i="1"/>
  <c r="B52" i="1"/>
  <c r="D53" i="1"/>
  <c r="D50" i="1"/>
  <c r="D46" i="1"/>
  <c r="D41" i="1"/>
  <c r="D40" i="1"/>
  <c r="D36" i="1"/>
  <c r="D33" i="1"/>
  <c r="D31" i="1"/>
  <c r="D26" i="1"/>
  <c r="D20" i="1"/>
  <c r="D17" i="1"/>
  <c r="D13" i="1"/>
  <c r="B49" i="1" l="1"/>
  <c r="B44" i="1"/>
  <c r="B19" i="1"/>
  <c r="B39" i="1" l="1"/>
  <c r="B45" i="1" s="1"/>
  <c r="B25" i="1"/>
  <c r="B29" i="1"/>
  <c r="B10" i="1"/>
  <c r="D54" i="1"/>
  <c r="D51" i="1"/>
  <c r="D48" i="1"/>
  <c r="D47" i="1"/>
  <c r="D43" i="1"/>
  <c r="D42" i="1"/>
  <c r="D38" i="1"/>
  <c r="D37" i="1"/>
  <c r="D35" i="1"/>
  <c r="D34" i="1"/>
  <c r="D32" i="1"/>
  <c r="D28" i="1"/>
  <c r="D27" i="1"/>
  <c r="D24" i="1"/>
  <c r="D23" i="1"/>
  <c r="D22" i="1"/>
  <c r="D21" i="1"/>
  <c r="D18" i="1"/>
  <c r="D9" i="1"/>
  <c r="D8" i="1"/>
  <c r="B30" i="1" l="1"/>
  <c r="D19" i="1"/>
  <c r="D52" i="1"/>
  <c r="D10" i="1"/>
  <c r="B56" i="1"/>
  <c r="B11" i="1"/>
  <c r="D25" i="1"/>
  <c r="D44" i="1"/>
  <c r="D29" i="1"/>
  <c r="D39" i="1"/>
  <c r="D49" i="1"/>
  <c r="D55" i="1"/>
  <c r="B57" i="1" l="1"/>
  <c r="D11" i="1"/>
  <c r="D45" i="1"/>
  <c r="D30" i="1" l="1"/>
  <c r="D56" i="1"/>
  <c r="D57" i="1" l="1"/>
</calcChain>
</file>

<file path=xl/sharedStrings.xml><?xml version="1.0" encoding="utf-8"?>
<sst xmlns="http://schemas.openxmlformats.org/spreadsheetml/2006/main" count="58" uniqueCount="58">
  <si>
    <t>% of Budget</t>
  </si>
  <si>
    <t>Income</t>
  </si>
  <si>
    <t xml:space="preserve">   4005 Offerings</t>
  </si>
  <si>
    <t xml:space="preserve">   4012 OS via LifeSpring</t>
  </si>
  <si>
    <t>Total Income</t>
  </si>
  <si>
    <t>Gross Profit</t>
  </si>
  <si>
    <t>Expenses</t>
  </si>
  <si>
    <t xml:space="preserve">   5000 Programs</t>
  </si>
  <si>
    <t xml:space="preserve">      5400 Children's Programs</t>
  </si>
  <si>
    <t xml:space="preserve">         5425 Supplies</t>
  </si>
  <si>
    <t xml:space="preserve">      Total 5400 Children's Programs</t>
  </si>
  <si>
    <t xml:space="preserve">      5500 Worship Programs</t>
  </si>
  <si>
    <t xml:space="preserve">         5505 Music</t>
  </si>
  <si>
    <t xml:space="preserve">         5515 Refreshments</t>
  </si>
  <si>
    <t xml:space="preserve">         5516 Refreshment Supplies</t>
  </si>
  <si>
    <t xml:space="preserve">         5525 Worship Supplies</t>
  </si>
  <si>
    <t xml:space="preserve">      Total 5500 Worship Programs</t>
  </si>
  <si>
    <t xml:space="preserve">      5600 Outreach Programs</t>
  </si>
  <si>
    <t xml:space="preserve">         5510 Second Sunday Social</t>
  </si>
  <si>
    <t xml:space="preserve">         5620 Special Gifts</t>
  </si>
  <si>
    <t xml:space="preserve">      Total 5600 Outreach Programs</t>
  </si>
  <si>
    <t xml:space="preserve">   Total 5000 Programs</t>
  </si>
  <si>
    <t xml:space="preserve">   6000 Administration</t>
  </si>
  <si>
    <t xml:space="preserve">      6003 Accounting Services</t>
  </si>
  <si>
    <t xml:space="preserve">      6005 Bank Service Charges</t>
  </si>
  <si>
    <t xml:space="preserve">      6010 Insurance</t>
  </si>
  <si>
    <t xml:space="preserve">      6015 Dues &amp; Subscriptions</t>
  </si>
  <si>
    <t xml:space="preserve">      6100 Pastoral Expenses</t>
  </si>
  <si>
    <t xml:space="preserve">         6110 Pastoral Mileage</t>
  </si>
  <si>
    <t xml:space="preserve">         6120 Pastoral Reimbursements</t>
  </si>
  <si>
    <t xml:space="preserve">         6130 Visiting Pastor</t>
  </si>
  <si>
    <t xml:space="preserve">      Total 6100 Pastoral Expenses</t>
  </si>
  <si>
    <t xml:space="preserve">      6200 Office</t>
  </si>
  <si>
    <t xml:space="preserve">         6210 Supplies</t>
  </si>
  <si>
    <t xml:space="preserve">         6215 Postage &amp; Delivery</t>
  </si>
  <si>
    <t xml:space="preserve">      Total 6200 Office</t>
  </si>
  <si>
    <t xml:space="preserve">   Total 6000 Administration</t>
  </si>
  <si>
    <t xml:space="preserve">   7100 Marketing</t>
  </si>
  <si>
    <t xml:space="preserve">      7105 Advertising</t>
  </si>
  <si>
    <t xml:space="preserve">      7120 Website</t>
  </si>
  <si>
    <t xml:space="preserve">   Total 7100 Marketing</t>
  </si>
  <si>
    <t xml:space="preserve">   8000 Facilities</t>
  </si>
  <si>
    <t xml:space="preserve">      8005 Worship Building Rental</t>
  </si>
  <si>
    <t xml:space="preserve">   Total 8000 Facilities</t>
  </si>
  <si>
    <t xml:space="preserve">   9000 Payroll Expense</t>
  </si>
  <si>
    <t xml:space="preserve">      9015 Other Benefits</t>
  </si>
  <si>
    <t xml:space="preserve">   Total 9000 Payroll Expense</t>
  </si>
  <si>
    <t>Total Expenses</t>
  </si>
  <si>
    <t>Net Operating Income</t>
  </si>
  <si>
    <t>LifeSpring Church</t>
  </si>
  <si>
    <t>2019 end of year</t>
  </si>
  <si>
    <t>2020 Budget</t>
  </si>
  <si>
    <t xml:space="preserve">      5100 Missions Programs</t>
  </si>
  <si>
    <t xml:space="preserve">         5110 Benevolence</t>
  </si>
  <si>
    <t xml:space="preserve">      Total 5100 Missions Programs</t>
  </si>
  <si>
    <t>Budget vs. Actuals: 4/25/2020</t>
  </si>
  <si>
    <t>Checking</t>
  </si>
  <si>
    <t>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</si>
</sst>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#,##0.00\ _€"/>
    <numFmt numFmtId="165" formatCode="&quot;$&quot;* #,##0.00\ _€"/>
    <numFmt numFmtId="166" formatCode="_([$$-409]* #,##0.00_);_([$$-409]* \(#,##0.00\);_([$$-409]* &quot;-&quot;??_);_(@_)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right" wrapText="1"/>
    </xf>
    <xf numFmtId="10" fontId="4" fillId="0" borderId="0" xfId="0" applyNumberFormat="1" applyFont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0" fontId="2" fillId="0" borderId="3" xfId="0" applyNumberFormat="1" applyFont="1" applyBorder="1" applyAlignment="1">
      <alignment horizontal="right" wrapText="1"/>
    </xf>
    <xf numFmtId="0" fontId="2" fillId="0" borderId="0" xfId="0" applyFont="1" applyFill="1" applyAlignment="1">
      <alignment horizontal="left" wrapText="1"/>
    </xf>
    <xf numFmtId="164" fontId="4" fillId="0" borderId="0" xfId="0" applyNumberFormat="1" applyFont="1" applyFill="1" applyAlignment="1">
      <alignment horizontal="right" wrapText="1"/>
    </xf>
    <xf numFmtId="165" fontId="2" fillId="0" borderId="0" xfId="0" applyNumberFormat="1" applyFont="1" applyBorder="1" applyAlignment="1">
      <alignment horizontal="right" wrapText="1"/>
    </xf>
    <xf numFmtId="0" fontId="3" fillId="0" borderId="0" xfId="0" applyFont="1" applyFill="1"/>
    <xf numFmtId="166" fontId="3" fillId="0" borderId="0" xfId="0" applyNumberFormat="1" applyFont="1"/>
    <xf numFmtId="44" fontId="3" fillId="0" borderId="0" xfId="1" applyFont="1"/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0"/>
  <sheetViews>
    <sheetView tabSelected="1" workbookViewId="0">
      <selection activeCell="H52" sqref="H52"/>
    </sheetView>
  </sheetViews>
  <sheetFormatPr defaultRowHeight="14.5" x14ac:dyDescent="0.35"/>
  <cols>
    <col min="1" max="1" width="32.7265625" customWidth="1"/>
    <col min="2" max="2" width="14.54296875" bestFit="1" customWidth="1"/>
    <col min="3" max="3" width="11.1796875" bestFit="1" customWidth="1"/>
    <col min="4" max="4" width="10.453125" bestFit="1" customWidth="1"/>
    <col min="10" max="10" width="9.1796875" customWidth="1"/>
  </cols>
  <sheetData>
    <row r="1" spans="1:5" x14ac:dyDescent="0.35">
      <c r="A1" s="17" t="s">
        <v>49</v>
      </c>
      <c r="B1" s="17"/>
      <c r="C1" s="17"/>
      <c r="D1" s="17"/>
      <c r="E1" s="17"/>
    </row>
    <row r="2" spans="1:5" x14ac:dyDescent="0.35">
      <c r="A2" s="17" t="s">
        <v>55</v>
      </c>
      <c r="B2" s="17"/>
      <c r="C2" s="17"/>
      <c r="D2" s="17"/>
      <c r="E2" s="17"/>
    </row>
    <row r="3" spans="1:5" x14ac:dyDescent="0.35">
      <c r="A3" s="4" t="s">
        <v>56</v>
      </c>
      <c r="B3" s="15">
        <v>14985</v>
      </c>
      <c r="C3" s="1"/>
      <c r="D3" s="1"/>
      <c r="E3" s="1"/>
    </row>
    <row r="4" spans="1:5" x14ac:dyDescent="0.35">
      <c r="A4" s="4" t="s">
        <v>57</v>
      </c>
      <c r="B4" s="16">
        <v>10182</v>
      </c>
      <c r="C4" s="1"/>
      <c r="D4" s="1"/>
      <c r="E4" s="1"/>
    </row>
    <row r="5" spans="1:5" x14ac:dyDescent="0.35">
      <c r="A5" s="2"/>
      <c r="B5" s="1"/>
      <c r="C5" s="1"/>
      <c r="D5" s="1"/>
      <c r="E5" s="1"/>
    </row>
    <row r="6" spans="1:5" ht="26.5" x14ac:dyDescent="0.35">
      <c r="A6" s="2"/>
      <c r="B6" s="3" t="s">
        <v>50</v>
      </c>
      <c r="C6" s="3" t="s">
        <v>51</v>
      </c>
      <c r="D6" s="3" t="s">
        <v>0</v>
      </c>
      <c r="E6" s="1"/>
    </row>
    <row r="7" spans="1:5" x14ac:dyDescent="0.35">
      <c r="A7" s="4" t="s">
        <v>1</v>
      </c>
      <c r="B7" s="5"/>
      <c r="C7" s="5"/>
      <c r="D7" s="5"/>
      <c r="E7" s="1"/>
    </row>
    <row r="8" spans="1:5" x14ac:dyDescent="0.35">
      <c r="A8" s="4" t="s">
        <v>2</v>
      </c>
      <c r="B8" s="6">
        <f>5255</f>
        <v>5255</v>
      </c>
      <c r="C8" s="6">
        <f>18000</f>
        <v>18000</v>
      </c>
      <c r="D8" s="7">
        <f>IF(C8=0,"",(B8)/(C8))</f>
        <v>0.29194444444444445</v>
      </c>
      <c r="E8" s="1"/>
    </row>
    <row r="9" spans="1:5" x14ac:dyDescent="0.35">
      <c r="A9" s="4" t="s">
        <v>3</v>
      </c>
      <c r="B9" s="6">
        <f>307.69</f>
        <v>307.69</v>
      </c>
      <c r="C9" s="6">
        <f>5500</f>
        <v>5500</v>
      </c>
      <c r="D9" s="7">
        <f>IF(C9=0,"",(B9)/(C9))</f>
        <v>5.5943636363636362E-2</v>
      </c>
      <c r="E9" s="1"/>
    </row>
    <row r="10" spans="1:5" x14ac:dyDescent="0.35">
      <c r="A10" s="4" t="s">
        <v>4</v>
      </c>
      <c r="B10" s="8">
        <f>((B8)+(B9))</f>
        <v>5562.69</v>
      </c>
      <c r="C10" s="9">
        <f>(C8)+(C9)</f>
        <v>23500</v>
      </c>
      <c r="D10" s="10">
        <f>IF(C10=0,"",(B10)/(C10))</f>
        <v>0.23671021276595744</v>
      </c>
      <c r="E10" s="1"/>
    </row>
    <row r="11" spans="1:5" x14ac:dyDescent="0.35">
      <c r="A11" s="4" t="s">
        <v>5</v>
      </c>
      <c r="B11" s="8">
        <f>(B10)-(0)</f>
        <v>5562.69</v>
      </c>
      <c r="C11" s="9">
        <f>(C10)-(0)</f>
        <v>23500</v>
      </c>
      <c r="D11" s="10">
        <f>IF(C11=0,"",(B11)/(C11))</f>
        <v>0.23671021276595744</v>
      </c>
      <c r="E11" s="1"/>
    </row>
    <row r="12" spans="1:5" x14ac:dyDescent="0.35">
      <c r="A12" s="4" t="s">
        <v>6</v>
      </c>
      <c r="B12" s="5"/>
      <c r="C12" s="5"/>
      <c r="D12" s="5"/>
      <c r="E12" s="1"/>
    </row>
    <row r="13" spans="1:5" x14ac:dyDescent="0.35">
      <c r="A13" s="4" t="s">
        <v>7</v>
      </c>
      <c r="B13" s="5"/>
      <c r="C13" s="5"/>
      <c r="D13" s="7" t="str">
        <f>IF(C13=0,"",(B13)/(C13))</f>
        <v/>
      </c>
      <c r="E13" s="1"/>
    </row>
    <row r="14" spans="1:5" x14ac:dyDescent="0.35">
      <c r="A14" s="4" t="s">
        <v>52</v>
      </c>
      <c r="B14" s="5"/>
      <c r="C14" s="5"/>
      <c r="D14" s="7"/>
      <c r="E14" s="1"/>
    </row>
    <row r="15" spans="1:5" x14ac:dyDescent="0.35">
      <c r="A15" s="4" t="s">
        <v>53</v>
      </c>
      <c r="B15" s="6">
        <f>500</f>
        <v>500</v>
      </c>
      <c r="C15" s="5"/>
      <c r="D15" s="7"/>
      <c r="E15" s="1"/>
    </row>
    <row r="16" spans="1:5" x14ac:dyDescent="0.35">
      <c r="A16" s="4" t="s">
        <v>54</v>
      </c>
      <c r="B16" s="8">
        <f>(B14)+(B15)</f>
        <v>500</v>
      </c>
      <c r="C16" s="5"/>
      <c r="D16" s="7"/>
      <c r="E16" s="1"/>
    </row>
    <row r="17" spans="1:5" x14ac:dyDescent="0.35">
      <c r="A17" s="4" t="s">
        <v>8</v>
      </c>
      <c r="B17" s="5"/>
      <c r="C17" s="5"/>
      <c r="D17" s="7" t="str">
        <f t="shared" ref="D17:D57" si="0">IF(C17=0,"",(B17)/(C17))</f>
        <v/>
      </c>
      <c r="E17" s="1"/>
    </row>
    <row r="18" spans="1:5" x14ac:dyDescent="0.35">
      <c r="A18" s="4" t="s">
        <v>9</v>
      </c>
      <c r="B18" s="6"/>
      <c r="C18" s="6">
        <f>300</f>
        <v>300</v>
      </c>
      <c r="D18" s="7">
        <f t="shared" si="0"/>
        <v>0</v>
      </c>
      <c r="E18" s="1"/>
    </row>
    <row r="19" spans="1:5" x14ac:dyDescent="0.35">
      <c r="A19" s="4" t="s">
        <v>10</v>
      </c>
      <c r="B19" s="8">
        <f>(B17)+(B18)</f>
        <v>0</v>
      </c>
      <c r="C19" s="9">
        <f>(C17)+(C18)</f>
        <v>300</v>
      </c>
      <c r="D19" s="10">
        <f t="shared" si="0"/>
        <v>0</v>
      </c>
      <c r="E19" s="1"/>
    </row>
    <row r="20" spans="1:5" x14ac:dyDescent="0.35">
      <c r="A20" s="4" t="s">
        <v>11</v>
      </c>
      <c r="B20" s="5">
        <v>149.9</v>
      </c>
      <c r="C20" s="5"/>
      <c r="D20" s="7" t="str">
        <f t="shared" si="0"/>
        <v/>
      </c>
      <c r="E20" s="1"/>
    </row>
    <row r="21" spans="1:5" x14ac:dyDescent="0.35">
      <c r="A21" s="4" t="s">
        <v>12</v>
      </c>
      <c r="B21" s="6"/>
      <c r="C21" s="6">
        <f>200</f>
        <v>200</v>
      </c>
      <c r="D21" s="7">
        <f t="shared" si="0"/>
        <v>0</v>
      </c>
      <c r="E21" s="1"/>
    </row>
    <row r="22" spans="1:5" x14ac:dyDescent="0.35">
      <c r="A22" s="4" t="s">
        <v>13</v>
      </c>
      <c r="B22" s="6">
        <v>10.28</v>
      </c>
      <c r="C22" s="6">
        <f>275</f>
        <v>275</v>
      </c>
      <c r="D22" s="7">
        <f t="shared" si="0"/>
        <v>3.7381818181818183E-2</v>
      </c>
      <c r="E22" s="1"/>
    </row>
    <row r="23" spans="1:5" x14ac:dyDescent="0.35">
      <c r="A23" s="4" t="s">
        <v>14</v>
      </c>
      <c r="B23" s="6">
        <v>23.52</v>
      </c>
      <c r="C23" s="6">
        <f>300</f>
        <v>300</v>
      </c>
      <c r="D23" s="7">
        <f t="shared" si="0"/>
        <v>7.8399999999999997E-2</v>
      </c>
      <c r="E23" s="1"/>
    </row>
    <row r="24" spans="1:5" x14ac:dyDescent="0.35">
      <c r="A24" s="4" t="s">
        <v>15</v>
      </c>
      <c r="B24" s="6">
        <v>53</v>
      </c>
      <c r="C24" s="6">
        <f>100</f>
        <v>100</v>
      </c>
      <c r="D24" s="7">
        <f t="shared" si="0"/>
        <v>0.53</v>
      </c>
      <c r="E24" s="1"/>
    </row>
    <row r="25" spans="1:5" x14ac:dyDescent="0.35">
      <c r="A25" s="4" t="s">
        <v>16</v>
      </c>
      <c r="B25" s="8">
        <f>((((B20)+(B21))+(B22))+(B23))+(B24)</f>
        <v>236.70000000000002</v>
      </c>
      <c r="C25" s="9">
        <f>((((C20)+(C21))+(C22))+(C23))+(C24)</f>
        <v>875</v>
      </c>
      <c r="D25" s="10">
        <f t="shared" si="0"/>
        <v>0.27051428571428571</v>
      </c>
      <c r="E25" s="1"/>
    </row>
    <row r="26" spans="1:5" x14ac:dyDescent="0.35">
      <c r="A26" s="4" t="s">
        <v>17</v>
      </c>
      <c r="B26" s="5"/>
      <c r="C26" s="5"/>
      <c r="D26" s="7" t="str">
        <f t="shared" si="0"/>
        <v/>
      </c>
      <c r="E26" s="1"/>
    </row>
    <row r="27" spans="1:5" x14ac:dyDescent="0.35">
      <c r="A27" s="4" t="s">
        <v>18</v>
      </c>
      <c r="B27" s="6">
        <v>21.87</v>
      </c>
      <c r="C27" s="6">
        <f>850</f>
        <v>850</v>
      </c>
      <c r="D27" s="7">
        <f t="shared" si="0"/>
        <v>2.5729411764705883E-2</v>
      </c>
      <c r="E27" s="1"/>
    </row>
    <row r="28" spans="1:5" x14ac:dyDescent="0.35">
      <c r="A28" s="4" t="s">
        <v>19</v>
      </c>
      <c r="B28" s="6"/>
      <c r="C28" s="6">
        <f>800</f>
        <v>800</v>
      </c>
      <c r="D28" s="7">
        <f t="shared" si="0"/>
        <v>0</v>
      </c>
      <c r="E28" s="1"/>
    </row>
    <row r="29" spans="1:5" x14ac:dyDescent="0.35">
      <c r="A29" s="4" t="s">
        <v>20</v>
      </c>
      <c r="B29" s="8">
        <f>((B26)+(B27))+(B28)</f>
        <v>21.87</v>
      </c>
      <c r="C29" s="9">
        <f>((C26)+(C27))+(C28)</f>
        <v>1650</v>
      </c>
      <c r="D29" s="10">
        <f t="shared" si="0"/>
        <v>1.3254545454545455E-2</v>
      </c>
      <c r="E29" s="1"/>
    </row>
    <row r="30" spans="1:5" x14ac:dyDescent="0.35">
      <c r="A30" s="4" t="s">
        <v>21</v>
      </c>
      <c r="B30" s="8">
        <f>(((B16)+(B19))+(B25))+(B29)</f>
        <v>758.57</v>
      </c>
      <c r="C30" s="9">
        <f>(((C13)+(C19))+(C25))+(C29)</f>
        <v>2825</v>
      </c>
      <c r="D30" s="10">
        <f t="shared" si="0"/>
        <v>0.2685203539823009</v>
      </c>
      <c r="E30" s="1"/>
    </row>
    <row r="31" spans="1:5" x14ac:dyDescent="0.35">
      <c r="A31" s="4" t="s">
        <v>22</v>
      </c>
      <c r="B31" s="5"/>
      <c r="C31" s="5"/>
      <c r="D31" s="7" t="str">
        <f t="shared" si="0"/>
        <v/>
      </c>
      <c r="E31" s="1"/>
    </row>
    <row r="32" spans="1:5" x14ac:dyDescent="0.35">
      <c r="A32" s="4" t="s">
        <v>23</v>
      </c>
      <c r="B32" s="6">
        <v>250</v>
      </c>
      <c r="C32" s="6">
        <f>1000</f>
        <v>1000</v>
      </c>
      <c r="D32" s="7">
        <f t="shared" si="0"/>
        <v>0.25</v>
      </c>
      <c r="E32" s="1"/>
    </row>
    <row r="33" spans="1:5" x14ac:dyDescent="0.35">
      <c r="A33" s="4" t="s">
        <v>24</v>
      </c>
      <c r="B33" s="6">
        <v>1.5</v>
      </c>
      <c r="C33" s="5"/>
      <c r="D33" s="7" t="str">
        <f t="shared" si="0"/>
        <v/>
      </c>
      <c r="E33" s="1"/>
    </row>
    <row r="34" spans="1:5" x14ac:dyDescent="0.35">
      <c r="A34" s="4" t="s">
        <v>25</v>
      </c>
      <c r="B34" s="6"/>
      <c r="C34" s="6">
        <f>801</f>
        <v>801</v>
      </c>
      <c r="D34" s="7">
        <f t="shared" si="0"/>
        <v>0</v>
      </c>
      <c r="E34" s="1"/>
    </row>
    <row r="35" spans="1:5" x14ac:dyDescent="0.35">
      <c r="A35" s="4" t="s">
        <v>26</v>
      </c>
      <c r="B35" s="6"/>
      <c r="C35" s="6">
        <f>1000</f>
        <v>1000</v>
      </c>
      <c r="D35" s="7">
        <f t="shared" si="0"/>
        <v>0</v>
      </c>
      <c r="E35" s="1"/>
    </row>
    <row r="36" spans="1:5" x14ac:dyDescent="0.35">
      <c r="A36" s="4" t="s">
        <v>27</v>
      </c>
      <c r="B36" s="6"/>
      <c r="C36" s="5"/>
      <c r="D36" s="7" t="str">
        <f t="shared" si="0"/>
        <v/>
      </c>
      <c r="E36" s="1"/>
    </row>
    <row r="37" spans="1:5" x14ac:dyDescent="0.35">
      <c r="A37" s="4" t="s">
        <v>28</v>
      </c>
      <c r="B37" s="6">
        <v>109.97</v>
      </c>
      <c r="C37" s="6">
        <f>1500</f>
        <v>1500</v>
      </c>
      <c r="D37" s="7">
        <f t="shared" si="0"/>
        <v>7.3313333333333328E-2</v>
      </c>
      <c r="E37" s="1"/>
    </row>
    <row r="38" spans="1:5" ht="26.5" x14ac:dyDescent="0.35">
      <c r="A38" s="4" t="s">
        <v>29</v>
      </c>
      <c r="B38" s="6">
        <v>35</v>
      </c>
      <c r="C38" s="6">
        <f>1400</f>
        <v>1400</v>
      </c>
      <c r="D38" s="7">
        <f t="shared" si="0"/>
        <v>2.5000000000000001E-2</v>
      </c>
      <c r="E38" s="1"/>
    </row>
    <row r="39" spans="1:5" x14ac:dyDescent="0.35">
      <c r="A39" s="4" t="s">
        <v>31</v>
      </c>
      <c r="B39" s="9">
        <f>(((B36)+(B37))+(B38))</f>
        <v>144.97</v>
      </c>
      <c r="C39" s="9">
        <f>(((C36)+(C37))+(C38))+(C40)</f>
        <v>2900</v>
      </c>
      <c r="D39" s="10">
        <f t="shared" si="0"/>
        <v>4.9989655172413792E-2</v>
      </c>
      <c r="E39" s="1"/>
    </row>
    <row r="40" spans="1:5" x14ac:dyDescent="0.35">
      <c r="A40" s="11" t="s">
        <v>30</v>
      </c>
      <c r="B40" s="12">
        <v>200</v>
      </c>
      <c r="C40" s="5"/>
      <c r="D40" s="7" t="str">
        <f t="shared" si="0"/>
        <v/>
      </c>
      <c r="E40" s="1"/>
    </row>
    <row r="41" spans="1:5" x14ac:dyDescent="0.35">
      <c r="A41" s="4" t="s">
        <v>32</v>
      </c>
      <c r="B41" s="13"/>
      <c r="C41" s="5"/>
      <c r="D41" s="7" t="str">
        <f t="shared" si="0"/>
        <v/>
      </c>
      <c r="E41" s="1"/>
    </row>
    <row r="42" spans="1:5" x14ac:dyDescent="0.35">
      <c r="A42" s="11" t="s">
        <v>33</v>
      </c>
      <c r="B42" s="5"/>
      <c r="C42" s="6"/>
      <c r="D42" s="7" t="str">
        <f t="shared" si="0"/>
        <v/>
      </c>
      <c r="E42" s="1"/>
    </row>
    <row r="43" spans="1:5" x14ac:dyDescent="0.35">
      <c r="A43" s="4" t="s">
        <v>34</v>
      </c>
      <c r="B43" s="6"/>
      <c r="C43" s="6">
        <f>200</f>
        <v>200</v>
      </c>
      <c r="D43" s="7">
        <f t="shared" si="0"/>
        <v>0</v>
      </c>
      <c r="E43" s="1"/>
    </row>
    <row r="44" spans="1:5" x14ac:dyDescent="0.35">
      <c r="A44" s="4" t="s">
        <v>35</v>
      </c>
      <c r="B44" s="8">
        <f>(B42)+(B43)</f>
        <v>0</v>
      </c>
      <c r="C44" s="9">
        <f>((C41)+(C42))+(C43)</f>
        <v>200</v>
      </c>
      <c r="D44" s="10">
        <f t="shared" si="0"/>
        <v>0</v>
      </c>
      <c r="E44" s="1"/>
    </row>
    <row r="45" spans="1:5" x14ac:dyDescent="0.35">
      <c r="A45" s="4" t="s">
        <v>36</v>
      </c>
      <c r="B45" s="8">
        <f>((((((B31)+(B32))+(B33))+(B34))+(B35))+(B39))+(B44)+(B40)</f>
        <v>596.47</v>
      </c>
      <c r="C45" s="9">
        <f>((((((C31)+(C32))+(C33))+(C34))+(C35))+(C39))+(C44)</f>
        <v>5901</v>
      </c>
      <c r="D45" s="10">
        <f t="shared" si="0"/>
        <v>0.10107947805456703</v>
      </c>
      <c r="E45" s="1"/>
    </row>
    <row r="46" spans="1:5" x14ac:dyDescent="0.35">
      <c r="A46" s="4" t="s">
        <v>37</v>
      </c>
      <c r="B46" s="5"/>
      <c r="C46" s="5"/>
      <c r="D46" s="7" t="str">
        <f t="shared" si="0"/>
        <v/>
      </c>
      <c r="E46" s="1"/>
    </row>
    <row r="47" spans="1:5" x14ac:dyDescent="0.35">
      <c r="A47" s="4" t="s">
        <v>38</v>
      </c>
      <c r="B47" s="6">
        <v>168</v>
      </c>
      <c r="C47" s="6">
        <f>450</f>
        <v>450</v>
      </c>
      <c r="D47" s="7">
        <f t="shared" si="0"/>
        <v>0.37333333333333335</v>
      </c>
      <c r="E47" s="1"/>
    </row>
    <row r="48" spans="1:5" x14ac:dyDescent="0.35">
      <c r="A48" s="11" t="s">
        <v>39</v>
      </c>
      <c r="B48" s="14"/>
      <c r="C48" s="6">
        <f>624</f>
        <v>624</v>
      </c>
      <c r="D48" s="7">
        <f t="shared" si="0"/>
        <v>0</v>
      </c>
      <c r="E48" s="1"/>
    </row>
    <row r="49" spans="1:5" x14ac:dyDescent="0.35">
      <c r="A49" s="4" t="s">
        <v>40</v>
      </c>
      <c r="B49" s="8">
        <f>(B47)+(B48)</f>
        <v>168</v>
      </c>
      <c r="C49" s="9">
        <f>((C46)+(C47))+(C48)</f>
        <v>1074</v>
      </c>
      <c r="D49" s="10">
        <f t="shared" si="0"/>
        <v>0.15642458100558659</v>
      </c>
      <c r="E49" s="1"/>
    </row>
    <row r="50" spans="1:5" x14ac:dyDescent="0.35">
      <c r="A50" s="4" t="s">
        <v>41</v>
      </c>
      <c r="B50" s="5"/>
      <c r="C50" s="5"/>
      <c r="D50" s="7" t="str">
        <f t="shared" si="0"/>
        <v/>
      </c>
      <c r="E50" s="1"/>
    </row>
    <row r="51" spans="1:5" x14ac:dyDescent="0.35">
      <c r="A51" s="4" t="s">
        <v>42</v>
      </c>
      <c r="B51" s="5">
        <v>1000</v>
      </c>
      <c r="C51" s="6">
        <f>6500</f>
        <v>6500</v>
      </c>
      <c r="D51" s="7">
        <f t="shared" si="0"/>
        <v>0.15384615384615385</v>
      </c>
      <c r="E51" s="1"/>
    </row>
    <row r="52" spans="1:5" x14ac:dyDescent="0.35">
      <c r="A52" s="4" t="s">
        <v>43</v>
      </c>
      <c r="B52" s="9">
        <f>(B50)+(B51)</f>
        <v>1000</v>
      </c>
      <c r="C52" s="9">
        <f>(C50)+(C51)</f>
        <v>6500</v>
      </c>
      <c r="D52" s="10">
        <f t="shared" si="0"/>
        <v>0.15384615384615385</v>
      </c>
      <c r="E52" s="1"/>
    </row>
    <row r="53" spans="1:5" x14ac:dyDescent="0.35">
      <c r="A53" s="4" t="s">
        <v>44</v>
      </c>
      <c r="B53" s="8"/>
      <c r="C53" s="5"/>
      <c r="D53" s="7" t="str">
        <f t="shared" si="0"/>
        <v/>
      </c>
      <c r="E53" s="1"/>
    </row>
    <row r="54" spans="1:5" x14ac:dyDescent="0.35">
      <c r="A54" s="4" t="s">
        <v>45</v>
      </c>
      <c r="B54" s="5">
        <v>1800</v>
      </c>
      <c r="C54" s="6">
        <f>7200</f>
        <v>7200</v>
      </c>
      <c r="D54" s="7">
        <f t="shared" si="0"/>
        <v>0.25</v>
      </c>
      <c r="E54" s="1"/>
    </row>
    <row r="55" spans="1:5" x14ac:dyDescent="0.35">
      <c r="A55" s="4" t="s">
        <v>46</v>
      </c>
      <c r="B55" s="9">
        <f>(B53)+(B54)</f>
        <v>1800</v>
      </c>
      <c r="C55" s="9">
        <f>(C53)+(C54)</f>
        <v>7200</v>
      </c>
      <c r="D55" s="10">
        <f t="shared" si="0"/>
        <v>0.25</v>
      </c>
      <c r="E55" s="1"/>
    </row>
    <row r="56" spans="1:5" x14ac:dyDescent="0.35">
      <c r="A56" s="4" t="s">
        <v>47</v>
      </c>
      <c r="B56" s="9">
        <f>((((B30)+(B45))+(B49))+(B52))+(B55)</f>
        <v>4323.04</v>
      </c>
      <c r="C56" s="9">
        <f>((((C30)+(C45))+(C49))+(C52))+(C55)</f>
        <v>23500</v>
      </c>
      <c r="D56" s="10">
        <f t="shared" si="0"/>
        <v>0.18395914893617021</v>
      </c>
      <c r="E56" s="1"/>
    </row>
    <row r="57" spans="1:5" x14ac:dyDescent="0.35">
      <c r="A57" s="4" t="s">
        <v>48</v>
      </c>
      <c r="B57" s="9">
        <f>(B11)-(B56)</f>
        <v>1239.6499999999996</v>
      </c>
      <c r="C57" s="9">
        <f>(C11)-(C56)</f>
        <v>0</v>
      </c>
      <c r="D57" s="10" t="str">
        <f t="shared" si="0"/>
        <v/>
      </c>
      <c r="E57" s="1"/>
    </row>
    <row r="58" spans="1:5" x14ac:dyDescent="0.35">
      <c r="A58" s="1"/>
      <c r="B58" s="1"/>
      <c r="C58" s="1"/>
      <c r="D58" s="1"/>
      <c r="E58" s="1"/>
    </row>
    <row r="59" spans="1:5" x14ac:dyDescent="0.35">
      <c r="C59" s="1"/>
      <c r="D59" s="1"/>
      <c r="E59" s="1"/>
    </row>
    <row r="60" spans="1:5" x14ac:dyDescent="0.35">
      <c r="C60" s="1"/>
      <c r="D60" s="1"/>
      <c r="E60" s="1"/>
    </row>
  </sheetData>
  <mergeCells count="2">
    <mergeCell ref="A2:E2"/>
    <mergeCell ref="A1:E1"/>
  </mergeCells>
  <pageMargins left="0.7" right="0.7" top="0.5" bottom="0.5" header="0.05" footer="0.05"/>
  <pageSetup scale="8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vs. Actuals</vt:lpstr>
      <vt:lpstr>'Budget vs. Actuals'!Print_Area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Bruce Logue</cp:lastModifiedBy>
  <cp:lastPrinted>2020-04-28T23:30:39Z</cp:lastPrinted>
  <dcterms:created xsi:type="dcterms:W3CDTF">2019-06-30T01:12:41Z</dcterms:created>
  <dcterms:modified xsi:type="dcterms:W3CDTF">2020-04-28T23:32:06Z</dcterms:modified>
</cp:coreProperties>
</file>